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9180" windowHeight="8450"/>
  </bookViews>
  <sheets>
    <sheet name="Sheet1" sheetId="1" r:id="rId1"/>
  </sheets>
  <definedNames>
    <definedName name="_xlnm.Print_Area" localSheetId="0">#REF!</definedName>
    <definedName name="_xlnm.Sheet_Title" localSheetId="0">"Sheet1"</definedName>
  </definedNames>
  <calcPr calcMode="auto" iterate="1" iterateCount="100" iterateDelta="0.001"/>
  <webPublishing allowPng="1" css="0" codePage="1252"/>
</workbook>
</file>

<file path=xl/sharedStrings.xml><?xml version="1.0" encoding="utf-8"?>
<sst xmlns="http://schemas.openxmlformats.org/spreadsheetml/2006/main" uniqueCount="10" count="10">
  <si>
    <t>L (cm)</t>
  </si>
  <si>
    <t>w (cm)</t>
  </si>
  <si>
    <t>α (s^-2)</t>
  </si>
  <si>
    <t>τ (g cm/s^2)</t>
  </si>
  <si>
    <t>I (g cm^2)</t>
  </si>
  <si>
    <t>Mass (g)</t>
  </si>
  <si>
    <t>best</t>
  </si>
  <si>
    <t>error</t>
  </si>
  <si>
    <t>mean</t>
  </si>
  <si>
    <t>SOM</t>
  </si>
</sst>
</file>

<file path=xl/styles.xml><?xml version="1.0" encoding="utf-8"?>
<styleSheet xmlns="http://schemas.openxmlformats.org/spreadsheetml/2006/main">
  <fonts count="2">
    <font>
      <b val="0"/>
      <i val="0"/>
      <u val="none"/>
      <color rgb="FF000000"/>
      <name val="Sans"/>
      <vertAlign val="baseline"/>
      <sz val="10"/>
      <strike val="0"/>
    </font>
    <font>
      <b val="0"/>
      <i val="0"/>
      <u val="none"/>
      <color rgb="FF000000"/>
      <name val="Calibri"/>
      <vertAlign val="baseline"/>
      <sz val="11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left style="none">
        <color rgb="FFC7C7C7"/>
      </left>
      <right style="none">
        <color rgb="FFC7C7C7"/>
      </right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4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1" fillId="0" borderId="0" numFmtId="0" xfId="0">
      <alignment horizontal="general" vertical="bottom" wrapText="0" shrinkToFit="0" textRotation="0" indent="0"/>
    </xf>
    <xf applyAlignment="1" applyBorder="1" applyFont="1" applyFill="1" applyNumberFormat="1" fontId="1" fillId="0" borderId="0" numFmtId="2" xfId="0">
      <alignment horizontal="general" vertical="bottom" wrapText="0" shrinkToFit="0" textRotation="0" indent="0"/>
    </xf>
    <xf applyAlignment="1" applyBorder="1" applyFont="1" applyFill="1" applyNumberFormat="1" fontId="1" fillId="0" borderId="0" numFmtId="1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3" Type="http://schemas.openxmlformats.org/officeDocument/2006/relationships/styles" Target="styles.xml"/>
  <Relationship Id="rId2" Type="http://schemas.openxmlformats.org/officeDocument/2006/relationships/sharedStrings" Target="sharedStrings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K32"/>
  <sheetViews>
    <sheetView workbookViewId="0" tabSelected="1">
      <selection activeCell="N18" sqref="N18"/>
    </sheetView>
  </sheetViews>
  <sheetFormatPr defaultRowHeight="15"/>
  <cols>
    <col min="1" max="2" style="1" width="9.142307692307693"/>
    <col min="3" max="3" style="1" width="18.284615384615385" bestFit="1" customWidth="1"/>
    <col min="4" max="8" style="1" width="9.142307692307693"/>
    <col min="9" max="9" style="1" width="10.5703125" bestFit="1" customWidth="1"/>
    <col min="10" max="16384" style="1" width="9.142307692307693"/>
  </cols>
  <sheetData>
    <row r="1" spans="1:11">
      <c r="A1" t="inlineStr">
        <is>
          <t>r (cm)</t>
        </is>
      </c>
      <c r="B1">
        <f>2.5089999999999999/2</f>
        <v>1.2544999999999999</v>
      </c>
      <c r="C1">
        <v>0.002</v>
      </c>
      <c r="E1" t="inlineStr">
        <is>
          <t>m (g)</t>
        </is>
      </c>
      <c r="F1">
        <v>25.5</v>
      </c>
      <c r="G1">
        <v>0.10000000000000001</v>
      </c>
    </row>
    <row r="2" spans="1:11">
      <c r="A2" t="inlineStr">
        <is>
          <t>R (cm)</t>
        </is>
      </c>
      <c r="B2">
        <f>12.646000000000001/2</f>
        <v>6.3230000000000004</v>
      </c>
      <c r="C2">
        <v>0.002</v>
      </c>
      <c r="E2" t="inlineStr">
        <is>
          <t>M (g)</t>
        </is>
      </c>
      <c r="F2">
        <v>1354</v>
      </c>
      <c r="G2">
        <v>2</v>
      </c>
    </row>
    <row r="3" spans="1:11">
      <c r="A3" t="s">
        <v>0</v>
      </c>
      <c r="B3">
        <v>12.795999999999999</v>
      </c>
      <c r="C3">
        <v>0.002</v>
      </c>
    </row>
    <row r="4" spans="1:11">
      <c r="A4" t="s">
        <v>1</v>
      </c>
      <c r="B4">
        <v>2.2250000000000001</v>
      </c>
      <c r="C4">
        <v>0.002</v>
      </c>
      <c r="E4" t="inlineStr">
        <is>
          <t>M (bar)</t>
        </is>
      </c>
      <c r="F4">
        <v>489</v>
      </c>
      <c r="G4">
        <v>2</v>
      </c>
    </row>
    <row r="6" spans="1:11">
      <c r="A6" t="inlineStr">
        <is>
          <t>DISK</t>
        </is>
      </c>
    </row>
    <row r="7" spans="1:11">
      <c r="B7" t="s">
        <v>2</v>
      </c>
      <c r="C7" t="s">
        <v>3</v>
      </c>
      <c r="D7" t="s">
        <v>4</v>
      </c>
      <c r="G7" t="s">
        <v>5</v>
      </c>
      <c r="H7" t="inlineStr">
        <is>
          <t>Radius (cm)</t>
        </is>
      </c>
      <c r="I7" t="s">
        <v>4</v>
      </c>
    </row>
    <row r="8" spans="1:11">
      <c r="B8">
        <v>1.1379999999999999</v>
      </c>
      <c r="C8" s="2">
        <f>F$1*980*B$1-F$1*B8*B$1^2</f>
        <v>31304.285761115247</v>
      </c>
      <c r="D8">
        <f>C8/B8</f>
        <v>27508.15971978493</v>
      </c>
      <c r="G8">
        <f>F2</f>
        <v>1354</v>
      </c>
      <c r="H8">
        <f>B2</f>
        <v>6.3230000000000004</v>
      </c>
      <c r="I8">
        <f>0.5*G8*H8^2</f>
        <v>27066.682733000001</v>
      </c>
    </row>
    <row r="9" spans="1:11">
      <c r="B9">
        <v>1.1739999999999999</v>
      </c>
      <c r="C9" s="2">
        <f>F$1*980*B$1-F$1*B9*B$1^2</f>
        <v>31302.841040025749</v>
      </c>
      <c r="D9">
        <f>C9/B9</f>
        <v>26663.408040907794</v>
      </c>
      <c r="G9">
        <f>F2+G2</f>
        <v>1356</v>
      </c>
      <c r="H9">
        <f>B2+C2</f>
        <v>6.3250000000000002</v>
      </c>
      <c r="I9">
        <f>0.5*G9*H9^2</f>
        <v>27123.813750000001</v>
      </c>
    </row>
    <row r="10" spans="1:11">
      <c r="B10">
        <v>1.143</v>
      </c>
      <c r="C10" s="2">
        <f>F$1*980*B$1-F$1*B10*B$1^2</f>
        <v>31304.085105408372</v>
      </c>
      <c r="D10">
        <f>C10/B10</f>
        <v>27387.651010855967</v>
      </c>
      <c r="G10">
        <f>F2-G2</f>
        <v>1352</v>
      </c>
      <c r="H10">
        <f>B2-C2</f>
        <v>6.3210000000000006</v>
      </c>
      <c r="I10">
        <f>0.5*G10*H10^2</f>
        <v>27009.607716000006</v>
      </c>
    </row>
    <row r="11" spans="1:11">
      <c r="B11">
        <v>1.1719999999999999</v>
      </c>
      <c r="C11" s="2">
        <f>F$1*980*B$1-F$1*B11*B$1^2</f>
        <v>31302.921302308499</v>
      </c>
      <c r="D11">
        <f>C11/B11</f>
        <v>26708.977220399745</v>
      </c>
    </row>
    <row r="12" spans="1:11">
      <c r="B12">
        <v>1.1399999999999999</v>
      </c>
      <c r="C12" s="2">
        <f>F$1*980*B$1-F$1*B12*B$1^2</f>
        <v>31304.2054988325</v>
      </c>
      <c r="D12">
        <f>C12/B12</f>
        <v>27459.829384940793</v>
      </c>
      <c r="I12" s="3">
        <f>I8</f>
        <v>27066.682733000001</v>
      </c>
      <c r="J12" t="s">
        <v>6</v>
      </c>
    </row>
    <row r="13" spans="1:11">
      <c r="B13">
        <v>1.175</v>
      </c>
      <c r="C13" s="2">
        <f>F$1*980*B$1-F$1*B13*B$1^2</f>
        <v>31302.800908884372</v>
      </c>
      <c r="D13">
        <f>C13/B13</f>
        <v>26640.681624582445</v>
      </c>
      <c r="I13" s="3">
        <f>(I9-I10)/2</f>
        <v>57.103016999997635</v>
      </c>
      <c r="J13" t="s">
        <v>7</v>
      </c>
    </row>
    <row r="15" spans="1:11">
      <c r="D15">
        <f>AVERAGE(D8:D13)</f>
        <v>27061.451166911942</v>
      </c>
      <c r="E15" t="s">
        <v>8</v>
      </c>
      <c r="F15">
        <f>ROUND(D15,-1)</f>
        <v>27060</v>
      </c>
    </row>
    <row r="16" spans="1:11">
      <c r="D16">
        <f>_xlfn.STDEV.S(D8:D13)/SQRT(6)</f>
        <v>175.53568439494376</v>
      </c>
      <c r="E16" t="s">
        <v>9</v>
      </c>
      <c r="F16">
        <f>ROUND(D16,-1)</f>
        <v>180</v>
      </c>
    </row>
    <row r="19" spans="1:11">
      <c r="A19" t="inlineStr">
        <is>
          <t>DISK+BAR</t>
        </is>
      </c>
    </row>
    <row r="20" spans="1:11">
      <c r="B20" t="s">
        <v>2</v>
      </c>
      <c r="C20" t="s">
        <v>3</v>
      </c>
      <c r="D20" t="s">
        <v>4</v>
      </c>
    </row>
    <row r="21" spans="1:11">
      <c r="B21">
        <v>0.93869999999999998</v>
      </c>
      <c r="C21" s="2">
        <f>F$1*980*B$1-F$1*B21*B$1^2</f>
        <v>31312.283897591285</v>
      </c>
      <c r="D21">
        <f>C21/B21</f>
        <v>33357.072438043346</v>
      </c>
      <c r="G21" t="s">
        <v>5</v>
      </c>
      <c r="H21" t="s">
        <v>1</v>
      </c>
      <c r="I21" t="s">
        <v>0</v>
      </c>
      <c r="J21" t="inlineStr">
        <is>
          <t>I ( g cm^2)</t>
        </is>
      </c>
    </row>
    <row r="22" spans="1:11">
      <c r="B22">
        <v>0.90869999999999995</v>
      </c>
      <c r="C22" s="2">
        <f>F$1*980*B$1-F$1*B22*B$1^2</f>
        <v>31313.487831832535</v>
      </c>
      <c r="D22">
        <f>C22/B22</f>
        <v>34459.654266350321</v>
      </c>
      <c r="G22">
        <f>F4</f>
        <v>489</v>
      </c>
      <c r="H22">
        <f>B4</f>
        <v>2.2250000000000001</v>
      </c>
      <c r="I22">
        <f>B3</f>
        <v>12.795999999999999</v>
      </c>
      <c r="J22">
        <f>G22*(I22^2+H22^2)/12</f>
        <v>6874.0458207499987</v>
      </c>
    </row>
    <row r="23" spans="1:11">
      <c r="B23">
        <v>0.9405</v>
      </c>
      <c r="C23" s="2">
        <f>F$1*980*B$1-F$1*B23*B$1^2</f>
        <v>31312.21166153681</v>
      </c>
      <c r="D23">
        <f>C23/B23</f>
        <v>33293.154345068382</v>
      </c>
      <c r="G23">
        <f>F4+G4</f>
        <v>491</v>
      </c>
      <c r="H23">
        <f>B4+C4</f>
        <v>2.2269999999999999</v>
      </c>
      <c r="I23">
        <f>B3+C3</f>
        <v>12.798</v>
      </c>
      <c r="J23">
        <f>G23*(I23^2+H23^2)/12</f>
        <v>6904.619291916667</v>
      </c>
    </row>
    <row r="24" spans="1:11">
      <c r="B24">
        <v>0.91249999999999998</v>
      </c>
      <c r="C24" s="2">
        <f>F$1*980*B$1-F$1*B24*B$1^2</f>
        <v>31313.33533349531</v>
      </c>
      <c r="D24">
        <f>C24/B24</f>
        <v>34315.983927118148</v>
      </c>
      <c r="G24">
        <f>F4-G4</f>
        <v>487</v>
      </c>
      <c r="H24">
        <f>B4-C4</f>
        <v>2.2230000000000003</v>
      </c>
      <c r="I24">
        <f>B3-C3</f>
        <v>12.793999999999999</v>
      </c>
      <c r="J24">
        <f>G24*(I24^2+H24^2)/12</f>
        <v>6843.4930295833319</v>
      </c>
    </row>
    <row r="25" spans="1:11">
      <c r="B25">
        <v>0.93779999999999997</v>
      </c>
      <c r="C25" s="2">
        <f>F$1*980*B$1-F$1*B25*B$1^2</f>
        <v>31312.320015618523</v>
      </c>
      <c r="D25">
        <f>C25/B25</f>
        <v>33389.123497140674</v>
      </c>
    </row>
    <row r="26" spans="1:11">
      <c r="B26">
        <v>0.90890000000000004</v>
      </c>
      <c r="C26" s="2">
        <f>F$1*980*B$1-F$1*B26*B$1^2</f>
        <v>31313.47980560426</v>
      </c>
      <c r="D26">
        <f>C26/B26</f>
        <v>34452.062719335743</v>
      </c>
      <c r="J26" s="3">
        <f>J22</f>
        <v>6874.0458207499987</v>
      </c>
      <c r="K26" t="s">
        <v>6</v>
      </c>
    </row>
    <row r="27" spans="1:11">
      <c r="J27" s="3">
        <f>(J23-J24)/2</f>
        <v>30.563131166667517</v>
      </c>
      <c r="K27" t="s">
        <v>7</v>
      </c>
    </row>
    <row r="28" spans="1:11">
      <c r="D28">
        <f>AVERAGE(D21:D26)</f>
        <v>33877.841865509436</v>
      </c>
      <c r="E28" t="s">
        <v>8</v>
      </c>
      <c r="F28">
        <f>ROUND(D28,-1)</f>
        <v>33880</v>
      </c>
    </row>
    <row r="29" spans="1:11">
      <c r="D29">
        <f>_xlfn.STDEV.S(D21:D26)/SQRT(6)</f>
        <v>238.89395566623787</v>
      </c>
      <c r="E29" t="s">
        <v>9</v>
      </c>
      <c r="F29">
        <f>ROUND(D29,-1)</f>
        <v>240</v>
      </c>
    </row>
    <row r="31" spans="1:11">
      <c r="C31" t="inlineStr">
        <is>
          <t>BAR</t>
        </is>
      </c>
      <c r="D31">
        <f>D28-D15</f>
        <v>6816.3906985974936</v>
      </c>
      <c r="F31">
        <f>ROUND(D31,-1)</f>
        <v>6820</v>
      </c>
    </row>
    <row r="32" spans="1:11">
      <c r="D32">
        <f>D29+D16</f>
        <v>414.42964006118166</v>
      </c>
      <c r="F32">
        <f>ROUND(D32,-1)</f>
        <v>410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0.7" right="0.7" top="0.75" bottom="0.75" header="0.3" footer="0.3"/>
  <pageSetup blackAndWhite="0" cellComments="asDisplayed" draft="0" errors="displayed" orientation="portrait" pageOrder="downThenOver" paperSize="1" scale="100" useFirstPageNumber="0"/>
  <headerFooter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  <Company/>
  <LinksUpToDate>0</LinksUpToDate>
  <ScaleCrop>0</ScaleCrop>
  <DocSecurity>0</DocSecurity>
  <HyperlinksChanged>0</HyperlinksChanged>
  <SharedDoc>0</SharedDoc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ModifiedBy>Kirkman, Thomas</cp:lastModifiedBy>
  <dcterms:modified xsi:type="dcterms:W3CDTF">2020-09-14T14:55:31Z</dcterms:modified>
  <dcterms:created xsi:type="dcterms:W3CDTF">2020-09-11T22:24:06Z</dcterms:created>
  <dc:creator>Kirkman, Thomas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